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etricek\Downloads\hubení nežádoucí vegetace u správ tratí OŘ Brno 2026-2028\"/>
    </mc:Choice>
  </mc:AlternateContent>
  <xr:revisionPtr revIDLastSave="0" documentId="13_ncr:1_{22C5D832-1A52-488C-8C2B-9EB33CFCABB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5-2-J - Mechanické a c..." sheetId="2" r:id="rId2"/>
  </sheets>
  <definedNames>
    <definedName name="_xlnm._FilterDatabase" localSheetId="1" hidden="1">'2025-2-J - Mechanické a c...'!$C$113:$K$140</definedName>
    <definedName name="_xlnm.Print_Titles" localSheetId="1">'2025-2-J - Mechanické a c...'!$113:$113</definedName>
    <definedName name="_xlnm.Print_Titles" localSheetId="0">'Rekapitulace stavby'!$92:$92</definedName>
    <definedName name="_xlnm.Print_Area" localSheetId="1">'2025-2-J - Mechanické a c...'!$C$4:$J$76,'2025-2-J - Mechanické a c...'!$C$82:$J$97,'2025-2-J - Mechanické a c...'!$C$103:$J$140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08" i="2"/>
  <c r="E106" i="2"/>
  <c r="F87" i="2"/>
  <c r="E85" i="2"/>
  <c r="J22" i="2"/>
  <c r="E22" i="2"/>
  <c r="J111" i="2" s="1"/>
  <c r="J21" i="2"/>
  <c r="J19" i="2"/>
  <c r="E19" i="2"/>
  <c r="J89" i="2" s="1"/>
  <c r="J18" i="2"/>
  <c r="J16" i="2"/>
  <c r="E16" i="2"/>
  <c r="F111" i="2" s="1"/>
  <c r="J15" i="2"/>
  <c r="J13" i="2"/>
  <c r="E13" i="2"/>
  <c r="F110" i="2" s="1"/>
  <c r="J12" i="2"/>
  <c r="J10" i="2"/>
  <c r="J87" i="2"/>
  <c r="L90" i="1"/>
  <c r="AM90" i="1"/>
  <c r="AM89" i="1"/>
  <c r="L89" i="1"/>
  <c r="AM87" i="1"/>
  <c r="L87" i="1"/>
  <c r="L85" i="1"/>
  <c r="L84" i="1"/>
  <c r="BK127" i="2"/>
  <c r="J139" i="2"/>
  <c r="J119" i="2"/>
  <c r="BK125" i="2"/>
  <c r="J125" i="2"/>
  <c r="J131" i="2"/>
  <c r="J137" i="2"/>
  <c r="J117" i="2"/>
  <c r="J135" i="2"/>
  <c r="BK135" i="2"/>
  <c r="BK137" i="2"/>
  <c r="J127" i="2"/>
  <c r="J123" i="2"/>
  <c r="J133" i="2"/>
  <c r="J121" i="2"/>
  <c r="BK133" i="2"/>
  <c r="BK123" i="2"/>
  <c r="BK139" i="2"/>
  <c r="BK131" i="2"/>
  <c r="BK119" i="2"/>
  <c r="BK121" i="2"/>
  <c r="BK129" i="2"/>
  <c r="J129" i="2"/>
  <c r="AS94" i="1"/>
  <c r="BK117" i="2"/>
  <c r="BK116" i="2" l="1"/>
  <c r="J116" i="2" s="1"/>
  <c r="J96" i="2" s="1"/>
  <c r="P116" i="2"/>
  <c r="P115" i="2"/>
  <c r="P114" i="2"/>
  <c r="AU95" i="1"/>
  <c r="AU94" i="1" s="1"/>
  <c r="R116" i="2"/>
  <c r="R115" i="2" s="1"/>
  <c r="R114" i="2" s="1"/>
  <c r="T116" i="2"/>
  <c r="T115" i="2" s="1"/>
  <c r="T114" i="2" s="1"/>
  <c r="F90" i="2"/>
  <c r="J110" i="2"/>
  <c r="BE121" i="2"/>
  <c r="F89" i="2"/>
  <c r="J90" i="2"/>
  <c r="J108" i="2"/>
  <c r="BE117" i="2"/>
  <c r="BE123" i="2"/>
  <c r="BE125" i="2"/>
  <c r="BE127" i="2"/>
  <c r="BE131" i="2"/>
  <c r="BE133" i="2"/>
  <c r="BE137" i="2"/>
  <c r="BE119" i="2"/>
  <c r="BE129" i="2"/>
  <c r="BE135" i="2"/>
  <c r="BE139" i="2"/>
  <c r="F34" i="2"/>
  <c r="BC95" i="1" s="1"/>
  <c r="BC94" i="1" s="1"/>
  <c r="W32" i="1" s="1"/>
  <c r="F33" i="2"/>
  <c r="BB95" i="1"/>
  <c r="BB94" i="1" s="1"/>
  <c r="AX94" i="1" s="1"/>
  <c r="F32" i="2"/>
  <c r="BA95" i="1" s="1"/>
  <c r="BA94" i="1" s="1"/>
  <c r="AW94" i="1" s="1"/>
  <c r="AK30" i="1" s="1"/>
  <c r="F35" i="2"/>
  <c r="BD95" i="1"/>
  <c r="BD94" i="1" s="1"/>
  <c r="W33" i="1" s="1"/>
  <c r="J32" i="2"/>
  <c r="AW95" i="1" s="1"/>
  <c r="BK115" i="2" l="1"/>
  <c r="BK114" i="2" s="1"/>
  <c r="J114" i="2" s="1"/>
  <c r="J94" i="2" s="1"/>
  <c r="J31" i="2"/>
  <c r="AV95" i="1" s="1"/>
  <c r="AT95" i="1" s="1"/>
  <c r="AY94" i="1"/>
  <c r="W30" i="1"/>
  <c r="W31" i="1"/>
  <c r="F31" i="2"/>
  <c r="AZ95" i="1" s="1"/>
  <c r="AZ94" i="1" s="1"/>
  <c r="W29" i="1" s="1"/>
  <c r="J115" i="2" l="1"/>
  <c r="J95" i="2" s="1"/>
  <c r="J28" i="2"/>
  <c r="AG95" i="1" s="1"/>
  <c r="AG94" i="1" s="1"/>
  <c r="AK26" i="1" s="1"/>
  <c r="AK35" i="1" s="1"/>
  <c r="AV94" i="1"/>
  <c r="AK29" i="1" s="1"/>
  <c r="J37" i="2" l="1"/>
  <c r="AN95" i="1"/>
  <c r="AT94" i="1"/>
  <c r="AN94" i="1" l="1"/>
</calcChain>
</file>

<file path=xl/sharedStrings.xml><?xml version="1.0" encoding="utf-8"?>
<sst xmlns="http://schemas.openxmlformats.org/spreadsheetml/2006/main" count="465" uniqueCount="167">
  <si>
    <t>Export Komplet</t>
  </si>
  <si>
    <t/>
  </si>
  <si>
    <t>2.0</t>
  </si>
  <si>
    <t>False</t>
  </si>
  <si>
    <t>{f779f650-9831-402b-84cd-7cb30537c54f}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</si>
  <si>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</si>
  <si>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</si>
  <si>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</si>
  <si>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</si>
  <si>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</si>
  <si>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</si>
  <si>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</si>
  <si>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</si>
  <si>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2025-2-J</t>
  </si>
  <si>
    <t>Stavba:</t>
  </si>
  <si>
    <t>Mechanické a chemické hubení nežádoucí vegetace u správ tratí OŘ Brno 2026-2028</t>
  </si>
  <si>
    <t>KSO:</t>
  </si>
  <si>
    <t>CC-CZ:</t>
  </si>
  <si>
    <t>Místo:</t>
  </si>
  <si>
    <t>OŘ Brno</t>
  </si>
  <si>
    <t>Datum:</t>
  </si>
  <si>
    <t>30. 9. 2025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</si>
  <si>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</si>
  <si>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</si>
  <si>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</si>
  <si>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</si>
  <si>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</si>
  <si>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</si>
  <si>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</si>
  <si>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</si>
  <si>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</si>
  <si>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</si>
  <si>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</si>
  <si>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</si>
  <si>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</si>
  <si>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</si>
  <si>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</si>
  <si>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</si>
  <si>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</si>
  <si>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</si>
  <si>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</si>
  <si>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</si>
  <si>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</si>
  <si>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</si>
  <si>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</si>
  <si>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</si>
  <si>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</si>
  <si>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</si>
  <si>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</si>
  <si>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</si>
  <si>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</si>
  <si>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</si>
  <si>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</si>
  <si>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</si>
  <si>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</si>
  <si>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</si>
  <si>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</si>
  <si>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</si>
  <si>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</si>
  <si>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</si>
  <si>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</si>
  <si>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</si>
  <si>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</si>
  <si>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</si>
  <si>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</si>
  <si>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</si>
  <si>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</si>
  <si>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</si>
  <si>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</si>
  <si>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</si>
  <si>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</si>
  <si>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</si>
  <si>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</si>
  <si>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</si>
  <si>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</si>
  <si>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</si>
  <si>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</si>
  <si>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</si>
  <si>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</si>
  <si>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</si>
  <si>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</si>
  <si>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</si>
  <si>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</si>
  <si>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</si>
  <si>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</si>
  <si>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</si>
  <si>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</si>
  <si>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</si>
  <si>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</si>
  <si>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</si>
  <si>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</si>
  <si>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</si>
  <si>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</si>
  <si>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</si>
  <si>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</si>
  <si>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</si>
  <si>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</si>
  <si>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</si>
  <si>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</si>
  <si>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</si>
  <si>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</si>
  <si>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</si>
  <si>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</si>
  <si>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</si>
  <si>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</si>
  <si>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</si>
  <si>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5904055010</t>
  </si>
  <si>
    <t>Hubení travního porostu postřikovačem místně ručně tráva, plevel</t>
  </si>
  <si>
    <t>m2</t>
  </si>
  <si>
    <t>4</t>
  </si>
  <si>
    <t>-2121825845</t>
  </si>
  <si>
    <t>PP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</si>
  <si>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</si>
  <si>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5904055020</t>
  </si>
  <si>
    <t>Hubení travního porostu postřikovačem místně ručně křídlatka, bolševník</t>
  </si>
  <si>
    <t>1489250086</t>
  </si>
  <si>
    <t>Hubení travního porostu postřikovačem místně ručně křídlatka, bolševník Poznámka: 1. V cenách jsou započteny náklady na postřik travního porostu nebo náletové dřevité vegetace, potřebné manipulace a aplikací herbicidu. 2. V cenách nejsou obsaženy náklady na vodu a dodávku herbicidu.</t>
  </si>
  <si>
    <t>3</t>
  </si>
  <si>
    <t>5904055110</t>
  </si>
  <si>
    <t>Hubení travního porostu postřikovačem strojně v profilu koleje šíře záběru 5 m</t>
  </si>
  <si>
    <t>km</t>
  </si>
  <si>
    <t>158205260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</si>
  <si>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</si>
  <si>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5904055120</t>
  </si>
  <si>
    <t>Hubení travního porostu postřikovačem strojně v profilu koleje šíře záběru 6 m</t>
  </si>
  <si>
    <t>252966262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</si>
  <si>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</si>
  <si>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5904055210</t>
  </si>
  <si>
    <t>Hubení travního porostu postřikovačem strojně mimo profil koleje jednostranně šíře záběru do 2 m</t>
  </si>
  <si>
    <t>-1125861423</t>
  </si>
  <si>
    <t>Hubení travního porostu postřikovačem strojně mimo profil koleje jednostranně šíře záběru do 2 m Poznámka: 1. V cenách jsou započteny náklady na postřik travního porostu nebo náletové dřevité vegetace, potřebné manipulace a aplikací herbicidu. 2. V cenách nejsou obsaženy náklady na vodu a dodávku herbicidu.</t>
  </si>
  <si>
    <t>6</t>
  </si>
  <si>
    <t>5904055220</t>
  </si>
  <si>
    <t>Hubení travního porostu postřikovačem strojně mimo profil koleje jednostranně šíře záběru do 4 m</t>
  </si>
  <si>
    <t>928488019</t>
  </si>
  <si>
    <t>Hubení travního porostu postřikovačem strojně mimo profil koleje jednostranně šíře záběru do 4 m Poznámka: 1. V cenách jsou započteny náklady na postřik travního porostu nebo náletové dřevité vegetace, potřebné manipulace a aplikací herbicidu. 2. V cenách nejsou obsaženy náklady na vodu a dodávku herbicidu.</t>
  </si>
  <si>
    <t>7</t>
  </si>
  <si>
    <t>5904055230</t>
  </si>
  <si>
    <t>Hubení travního porostu postřikovačem strojně mimo profil koleje jednostranně šíře záběru do 6 m</t>
  </si>
  <si>
    <t>-1994660339</t>
  </si>
  <si>
    <t>Hubení travního porostu postřikovačem strojně mimo profil koleje jednostranně šíře záběru do 6 m Poznámka: 1. V cenách jsou započteny náklady na postřik travního porostu nebo náletové dřevité vegetace, potřebné manipulace a aplikací herbicidu. 2. V cenách nejsou obsaženy náklady na vodu a dodávku herbicidu.</t>
  </si>
  <si>
    <t>8</t>
  </si>
  <si>
    <t>5904060010</t>
  </si>
  <si>
    <t>Hubení náletové a pařezové vegetace strojním postřikovačem mimo profil KL jednostranně šíře záběru do 2 m</t>
  </si>
  <si>
    <t>-1215501907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</si>
  <si>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</si>
  <si>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9</t>
  </si>
  <si>
    <t>5904060020</t>
  </si>
  <si>
    <t>Hubení náletové a pařezové vegetace strojním postřikovačem mimo profil KL jednostranně šíře záběru do 4 m</t>
  </si>
  <si>
    <t>213469821</t>
  </si>
  <si>
    <t>Hubení náletové a pařezové vegetace strojním postřikovačem mimo profil KL jednostranně šíře záběru do 4 m Poznámka: 1. V cenách jsou započteny náklady na postřik náletové dřevité vegetace nebo pařezové výmladnosti aplikací herbicidu. 2. V cenách nejsou obsaženy náklady na vodu a dodávku herbicidu.</t>
  </si>
  <si>
    <t>10</t>
  </si>
  <si>
    <t>5904060030</t>
  </si>
  <si>
    <t>Hubení náletové a pařezové vegetace strojním postřikovačem mimo profil KL jednostranně šíře záběru do 6 m</t>
  </si>
  <si>
    <t>-2065155542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</si>
  <si>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</si>
  <si>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11</t>
  </si>
  <si>
    <t>M</t>
  </si>
  <si>
    <t>5954101035</t>
  </si>
  <si>
    <t>litr</t>
  </si>
  <si>
    <t>8183949</t>
  </si>
  <si>
    <t>Herbicidy Roundup Klasik Pro</t>
  </si>
  <si>
    <t>5954101010</t>
  </si>
  <si>
    <t>-2135020350</t>
  </si>
  <si>
    <t>Herbicidy Dicopur M 750</t>
  </si>
  <si>
    <r>
      <t xml:space="preserve">Herbicidy Roundup Klasik Pro-dodá zhotovitel   </t>
    </r>
    <r>
      <rPr>
        <i/>
        <sz val="9"/>
        <color rgb="FFFF0000"/>
        <rFont val="Arial CE"/>
        <charset val="238"/>
      </rPr>
      <t>zhotovitel má možnost nabídnout jiné rovnocenné řešení</t>
    </r>
  </si>
  <si>
    <r>
      <t xml:space="preserve">Herbicidy Dicopur M 750-dodá zhotovitel                     </t>
    </r>
    <r>
      <rPr>
        <i/>
        <sz val="9"/>
        <color rgb="FFFF0000"/>
        <rFont val="Arial CE"/>
        <charset val="238"/>
      </rPr>
      <t>zhotovitel má možnost nabídnout jiné rovnocenné řešení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</si>
</sst>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173990</xdr:colOff>
      <xdr:row>3</xdr:row>
      <xdr:rowOff>0</xdr:rowOff>
    </xdr:from>
    <xdr:to>
      <xdr:col>9</xdr:col>
      <xdr:colOff>1216660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173990</xdr:colOff>
      <xdr:row>81</xdr:row>
      <xdr:rowOff>0</xdr:rowOff>
    </xdr:from>
    <xdr:to>
      <xdr:col>9</xdr:col>
      <xdr:colOff>1216660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173990</xdr:colOff>
      <xdr:row>102</xdr:row>
      <xdr:rowOff>0</xdr:rowOff>
    </xdr:from>
    <xdr:to>
      <xdr:col>9</xdr:col>
      <xdr:colOff>1216660</xdr:colOff>
      <xdr:row>106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5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0" t="s">
        <v>5</v>
      </c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78" t="s">
        <v>13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R5" s="16"/>
      <c r="BS5" s="13" t="s">
        <v>6</v>
      </c>
    </row>
    <row r="6" spans="1:74" ht="36.950000000000003" customHeight="1">
      <c r="B6" s="16"/>
      <c r="D6" s="21" t="s">
        <v>14</v>
      </c>
      <c r="K6" s="179" t="s">
        <v>15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24</v>
      </c>
      <c r="AK11" s="22" t="s">
        <v>25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26</v>
      </c>
      <c r="AK13" s="22" t="s">
        <v>23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24</v>
      </c>
      <c r="AK14" s="22" t="s">
        <v>25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27</v>
      </c>
      <c r="AK16" s="22" t="s">
        <v>23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24</v>
      </c>
      <c r="AK17" s="22" t="s">
        <v>25</v>
      </c>
      <c r="AN17" s="20" t="s">
        <v>1</v>
      </c>
      <c r="AR17" s="16"/>
      <c r="BS17" s="13" t="s">
        <v>28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29</v>
      </c>
      <c r="AK19" s="22" t="s">
        <v>23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24</v>
      </c>
      <c r="AK20" s="22" t="s">
        <v>25</v>
      </c>
      <c r="AN20" s="20" t="s">
        <v>1</v>
      </c>
      <c r="AR20" s="16"/>
      <c r="BS20" s="13" t="s">
        <v>28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1">
        <f>ROUND(AG94,2)</f>
        <v>0</v>
      </c>
      <c r="AL26" s="182"/>
      <c r="AM26" s="182"/>
      <c r="AN26" s="182"/>
      <c r="AO26" s="182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3" t="s">
        <v>32</v>
      </c>
      <c r="M28" s="183"/>
      <c r="N28" s="183"/>
      <c r="O28" s="183"/>
      <c r="P28" s="183"/>
      <c r="W28" s="183" t="s">
        <v>33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34</v>
      </c>
      <c r="AL28" s="183"/>
      <c r="AM28" s="183"/>
      <c r="AN28" s="183"/>
      <c r="AO28" s="183"/>
      <c r="AR28" s="25"/>
    </row>
    <row r="29" spans="2:71" s="2" customFormat="1" ht="14.45" customHeight="1">
      <c r="B29" s="29"/>
      <c r="D29" s="22" t="s">
        <v>35</v>
      </c>
      <c r="F29" s="22" t="s">
        <v>36</v>
      </c>
      <c r="L29" s="173">
        <v>0.21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29"/>
    </row>
    <row r="30" spans="2:71" s="2" customFormat="1" ht="14.45" customHeight="1">
      <c r="B30" s="29"/>
      <c r="F30" s="22" t="s">
        <v>37</v>
      </c>
      <c r="L30" s="173">
        <v>0.12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29"/>
    </row>
    <row r="31" spans="2:71" s="2" customFormat="1" ht="14.45" hidden="1" customHeight="1">
      <c r="B31" s="29"/>
      <c r="F31" s="22" t="s">
        <v>38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29"/>
    </row>
    <row r="32" spans="2:71" s="2" customFormat="1" ht="14.45" hidden="1" customHeight="1">
      <c r="B32" s="29"/>
      <c r="F32" s="22" t="s">
        <v>39</v>
      </c>
      <c r="L32" s="173">
        <v>0.12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29"/>
    </row>
    <row r="33" spans="2:44" s="2" customFormat="1" ht="14.45" hidden="1" customHeight="1">
      <c r="B33" s="29"/>
      <c r="F33" s="22" t="s">
        <v>40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41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42</v>
      </c>
      <c r="U35" s="32"/>
      <c r="V35" s="32"/>
      <c r="W35" s="32"/>
      <c r="X35" s="174" t="s">
        <v>43</v>
      </c>
      <c r="Y35" s="175"/>
      <c r="Z35" s="175"/>
      <c r="AA35" s="175"/>
      <c r="AB35" s="175"/>
      <c r="AC35" s="32"/>
      <c r="AD35" s="32"/>
      <c r="AE35" s="32"/>
      <c r="AF35" s="32"/>
      <c r="AG35" s="32"/>
      <c r="AH35" s="32"/>
      <c r="AI35" s="32"/>
      <c r="AJ35" s="32"/>
      <c r="AK35" s="176">
        <f>SUM(AK26:AK33)</f>
        <v>0</v>
      </c>
      <c r="AL35" s="175"/>
      <c r="AM35" s="175"/>
      <c r="AN35" s="175"/>
      <c r="AO35" s="177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44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45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46</v>
      </c>
      <c r="AI60" s="27"/>
      <c r="AJ60" s="27"/>
      <c r="AK60" s="27"/>
      <c r="AL60" s="27"/>
      <c r="AM60" s="36" t="s">
        <v>47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48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49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46</v>
      </c>
      <c r="AI75" s="27"/>
      <c r="AJ75" s="27"/>
      <c r="AK75" s="27"/>
      <c r="AL75" s="27"/>
      <c r="AM75" s="36" t="s">
        <v>47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0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0" s="1" customFormat="1" ht="24.95" customHeight="1">
      <c r="B82" s="25"/>
      <c r="C82" s="17" t="s">
        <v>50</v>
      </c>
      <c r="AR82" s="25"/>
    </row>
    <row r="83" spans="1:90" s="1" customFormat="1" ht="6.95" customHeight="1">
      <c r="B83" s="25"/>
      <c r="AR83" s="25"/>
    </row>
    <row r="84" spans="1:90" s="3" customFormat="1" ht="12" customHeight="1">
      <c r="B84" s="41"/>
      <c r="C84" s="22" t="s">
        <v>12</v>
      </c>
      <c r="L84" s="3" t="str">
        <f>K5</f>
        <v>2025-2-J</v>
      </c>
      <c r="AR84" s="41"/>
    </row>
    <row r="85" spans="1:90" s="4" customFormat="1" ht="36.950000000000003" customHeight="1">
      <c r="B85" s="42"/>
      <c r="C85" s="43" t="s">
        <v>14</v>
      </c>
      <c r="L85" s="162" t="str">
        <f>K6</f>
        <v>Mechanické a chemické hubení nežádoucí vegetace u správ tratí OŘ Brno 2026-2028</v>
      </c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R85" s="42"/>
    </row>
    <row r="86" spans="1:90" s="1" customFormat="1" ht="6.95" customHeight="1">
      <c r="B86" s="25"/>
      <c r="AR86" s="25"/>
    </row>
    <row r="87" spans="1:90" s="1" customFormat="1" ht="12" customHeight="1">
      <c r="B87" s="25"/>
      <c r="C87" s="22" t="s">
        <v>18</v>
      </c>
      <c r="L87" s="44" t="str">
        <f>IF(K8="","",K8)</f>
        <v>OŘ Brno</v>
      </c>
      <c r="AI87" s="22" t="s">
        <v>20</v>
      </c>
      <c r="AM87" s="164" t="str">
        <f>IF(AN8= "","",AN8)</f>
        <v>30. 9. 2025</v>
      </c>
      <c r="AN87" s="164"/>
      <c r="AR87" s="25"/>
    </row>
    <row r="88" spans="1:90" s="1" customFormat="1" ht="6.95" customHeight="1">
      <c r="B88" s="25"/>
      <c r="AR88" s="25"/>
    </row>
    <row r="89" spans="1:90" s="1" customFormat="1" ht="15.2" customHeight="1">
      <c r="B89" s="25"/>
      <c r="C89" s="22" t="s">
        <v>22</v>
      </c>
      <c r="L89" s="3" t="str">
        <f>IF(E11= "","",E11)</f>
        <v xml:space="preserve"> </v>
      </c>
      <c r="AI89" s="22" t="s">
        <v>27</v>
      </c>
      <c r="AM89" s="165" t="str">
        <f>IF(E17="","",E17)</f>
        <v xml:space="preserve"> </v>
      </c>
      <c r="AN89" s="166"/>
      <c r="AO89" s="166"/>
      <c r="AP89" s="166"/>
      <c r="AR89" s="25"/>
      <c r="AS89" s="167" t="s">
        <v>51</v>
      </c>
      <c r="AT89" s="168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5"/>
      <c r="C90" s="22" t="s">
        <v>26</v>
      </c>
      <c r="L90" s="3" t="str">
        <f>IF(E14="","",E14)</f>
        <v xml:space="preserve"> </v>
      </c>
      <c r="AI90" s="22" t="s">
        <v>29</v>
      </c>
      <c r="AM90" s="165" t="str">
        <f>IF(E20="","",E20)</f>
        <v xml:space="preserve"> </v>
      </c>
      <c r="AN90" s="166"/>
      <c r="AO90" s="166"/>
      <c r="AP90" s="166"/>
      <c r="AR90" s="25"/>
      <c r="AS90" s="169"/>
      <c r="AT90" s="170"/>
      <c r="BD90" s="49"/>
    </row>
    <row r="91" spans="1:90" s="1" customFormat="1" ht="10.9" customHeight="1">
      <c r="B91" s="25"/>
      <c r="AR91" s="25"/>
      <c r="AS91" s="169"/>
      <c r="AT91" s="170"/>
      <c r="BD91" s="49"/>
    </row>
    <row r="92" spans="1:90" s="1" customFormat="1" ht="29.25" customHeight="1">
      <c r="B92" s="25"/>
      <c r="C92" s="152" t="s">
        <v>52</v>
      </c>
      <c r="D92" s="153"/>
      <c r="E92" s="153"/>
      <c r="F92" s="153"/>
      <c r="G92" s="153"/>
      <c r="H92" s="50"/>
      <c r="I92" s="154" t="s">
        <v>53</v>
      </c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  <c r="AF92" s="153"/>
      <c r="AG92" s="155" t="s">
        <v>54</v>
      </c>
      <c r="AH92" s="153"/>
      <c r="AI92" s="153"/>
      <c r="AJ92" s="153"/>
      <c r="AK92" s="153"/>
      <c r="AL92" s="153"/>
      <c r="AM92" s="153"/>
      <c r="AN92" s="154" t="s">
        <v>55</v>
      </c>
      <c r="AO92" s="153"/>
      <c r="AP92" s="156"/>
      <c r="AQ92" s="51" t="s">
        <v>56</v>
      </c>
      <c r="AR92" s="25"/>
      <c r="AS92" s="52" t="s">
        <v>57</v>
      </c>
      <c r="AT92" s="53" t="s">
        <v>58</v>
      </c>
      <c r="AU92" s="53" t="s">
        <v>59</v>
      </c>
      <c r="AV92" s="53" t="s">
        <v>60</v>
      </c>
      <c r="AW92" s="53" t="s">
        <v>61</v>
      </c>
      <c r="AX92" s="53" t="s">
        <v>62</v>
      </c>
      <c r="AY92" s="53" t="s">
        <v>63</v>
      </c>
      <c r="AZ92" s="53" t="s">
        <v>64</v>
      </c>
      <c r="BA92" s="53" t="s">
        <v>65</v>
      </c>
      <c r="BB92" s="53" t="s">
        <v>66</v>
      </c>
      <c r="BC92" s="53" t="s">
        <v>67</v>
      </c>
      <c r="BD92" s="54" t="s">
        <v>68</v>
      </c>
    </row>
    <row r="93" spans="1:90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69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0">
        <f>ROUND(AG95,2)</f>
        <v>0</v>
      </c>
      <c r="AH94" s="160"/>
      <c r="AI94" s="160"/>
      <c r="AJ94" s="160"/>
      <c r="AK94" s="160"/>
      <c r="AL94" s="160"/>
      <c r="AM94" s="160"/>
      <c r="AN94" s="161">
        <f>SUM(AG94,AT94)</f>
        <v>0</v>
      </c>
      <c r="AO94" s="161"/>
      <c r="AP94" s="161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70</v>
      </c>
      <c r="BT94" s="65" t="s">
        <v>71</v>
      </c>
      <c r="BV94" s="65" t="s">
        <v>72</v>
      </c>
      <c r="BW94" s="65" t="s">
        <v>4</v>
      </c>
      <c r="BX94" s="65" t="s">
        <v>73</v>
      </c>
      <c r="CL94" s="65" t="s">
        <v>1</v>
      </c>
    </row>
    <row r="95" spans="1:90" s="6" customFormat="1" ht="37.5" customHeight="1">
      <c r="A95" s="66" t="s">
        <v>74</v>
      </c>
      <c r="B95" s="67"/>
      <c r="C95" s="68"/>
      <c r="D95" s="159" t="s">
        <v>13</v>
      </c>
      <c r="E95" s="159"/>
      <c r="F95" s="159"/>
      <c r="G95" s="159"/>
      <c r="H95" s="159"/>
      <c r="I95" s="69"/>
      <c r="J95" s="159" t="s">
        <v>15</v>
      </c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  <c r="AF95" s="159"/>
      <c r="AG95" s="157">
        <f>'2025-2-J - Mechanické a c...'!J28</f>
        <v>0</v>
      </c>
      <c r="AH95" s="158"/>
      <c r="AI95" s="158"/>
      <c r="AJ95" s="158"/>
      <c r="AK95" s="158"/>
      <c r="AL95" s="158"/>
      <c r="AM95" s="158"/>
      <c r="AN95" s="157">
        <f>SUM(AG95,AT95)</f>
        <v>0</v>
      </c>
      <c r="AO95" s="158"/>
      <c r="AP95" s="158"/>
      <c r="AQ95" s="70" t="s">
        <v>75</v>
      </c>
      <c r="AR95" s="67"/>
      <c r="AS95" s="71">
        <v>0</v>
      </c>
      <c r="AT95" s="72">
        <f>ROUND(SUM(AV95:AW95),2)</f>
        <v>0</v>
      </c>
      <c r="AU95" s="73">
        <f>'2025-2-J - Mechanické a c...'!P114</f>
        <v>0</v>
      </c>
      <c r="AV95" s="72">
        <f>'2025-2-J - Mechanické a c...'!J31</f>
        <v>0</v>
      </c>
      <c r="AW95" s="72">
        <f>'2025-2-J - Mechanické a c...'!J32</f>
        <v>0</v>
      </c>
      <c r="AX95" s="72">
        <f>'2025-2-J - Mechanické a c...'!J33</f>
        <v>0</v>
      </c>
      <c r="AY95" s="72">
        <f>'2025-2-J - Mechanické a c...'!J34</f>
        <v>0</v>
      </c>
      <c r="AZ95" s="72">
        <f>'2025-2-J - Mechanické a c...'!F31</f>
        <v>0</v>
      </c>
      <c r="BA95" s="72">
        <f>'2025-2-J - Mechanické a c...'!F32</f>
        <v>0</v>
      </c>
      <c r="BB95" s="72">
        <f>'2025-2-J - Mechanické a c...'!F33</f>
        <v>0</v>
      </c>
      <c r="BC95" s="72">
        <f>'2025-2-J - Mechanické a c...'!F34</f>
        <v>0</v>
      </c>
      <c r="BD95" s="74">
        <f>'2025-2-J - Mechanické a c...'!F35</f>
        <v>0</v>
      </c>
      <c r="BT95" s="75" t="s">
        <v>76</v>
      </c>
      <c r="BU95" s="75" t="s">
        <v>77</v>
      </c>
      <c r="BV95" s="75" t="s">
        <v>72</v>
      </c>
      <c r="BW95" s="75" t="s">
        <v>4</v>
      </c>
      <c r="BX95" s="75" t="s">
        <v>73</v>
      </c>
      <c r="CL95" s="75" t="s">
        <v>1</v>
      </c>
    </row>
    <row r="96" spans="1:90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25-2-J - Mechanické a 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tabSelected="1" workbookViewId="0">
      <selection activeCell="X14" sqref="X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0" t="s">
        <v>5</v>
      </c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>
      <c r="B4" s="16"/>
      <c r="D4" s="17" t="s">
        <v>79</v>
      </c>
      <c r="L4" s="16"/>
      <c r="M4" s="76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5"/>
      <c r="D6" s="22" t="s">
        <v>14</v>
      </c>
      <c r="L6" s="25"/>
    </row>
    <row r="7" spans="2:46" s="1" customFormat="1" ht="30" customHeight="1">
      <c r="B7" s="25"/>
      <c r="E7" s="162" t="s">
        <v>15</v>
      </c>
      <c r="F7" s="184"/>
      <c r="G7" s="184"/>
      <c r="H7" s="184"/>
      <c r="L7" s="25"/>
    </row>
    <row r="8" spans="2:46" s="1" customFormat="1">
      <c r="B8" s="25"/>
      <c r="L8" s="25"/>
    </row>
    <row r="9" spans="2:46" s="1" customFormat="1" ht="12" customHeight="1">
      <c r="B9" s="25"/>
      <c r="D9" s="22" t="s">
        <v>16</v>
      </c>
      <c r="F9" s="20" t="s">
        <v>1</v>
      </c>
      <c r="I9" s="22" t="s">
        <v>17</v>
      </c>
      <c r="J9" s="20" t="s">
        <v>1</v>
      </c>
      <c r="L9" s="25"/>
    </row>
    <row r="10" spans="2:46" s="1" customFormat="1" ht="12" customHeight="1">
      <c r="B10" s="25"/>
      <c r="D10" s="22" t="s">
        <v>18</v>
      </c>
      <c r="F10" s="20" t="s">
        <v>19</v>
      </c>
      <c r="I10" s="22" t="s">
        <v>20</v>
      </c>
      <c r="J10" s="45" t="str">
        <f>'Rekapitulace stavby'!AN8</f>
        <v>30. 9. 2025</v>
      </c>
      <c r="L10" s="25"/>
    </row>
    <row r="11" spans="2:46" s="1" customFormat="1" ht="10.9" customHeight="1">
      <c r="B11" s="25"/>
      <c r="L11" s="25"/>
    </row>
    <row r="12" spans="2:46" s="1" customFormat="1" ht="12" customHeight="1">
      <c r="B12" s="25"/>
      <c r="D12" s="22" t="s">
        <v>22</v>
      </c>
      <c r="I12" s="22" t="s">
        <v>23</v>
      </c>
      <c r="J12" s="20" t="str">
        <f>IF('Rekapitulace stavby'!AN10="","",'Rekapitulace stavby'!AN10)</f>
        <v/>
      </c>
      <c r="L12" s="25"/>
    </row>
    <row r="13" spans="2:46" s="1" customFormat="1" ht="18" customHeight="1">
      <c r="B13" s="25"/>
      <c r="E13" s="20" t="str">
        <f>IF('Rekapitulace stavby'!E11="","",'Rekapitulace stavby'!E11)</f>
        <v xml:space="preserve"> </v>
      </c>
      <c r="I13" s="22" t="s">
        <v>25</v>
      </c>
      <c r="J13" s="20" t="str">
        <f>IF('Rekapitulace stavby'!AN11="","",'Rekapitulace stavby'!AN11)</f>
        <v/>
      </c>
      <c r="L13" s="25"/>
    </row>
    <row r="14" spans="2:46" s="1" customFormat="1" ht="6.95" customHeight="1">
      <c r="B14" s="25"/>
      <c r="L14" s="25"/>
    </row>
    <row r="15" spans="2:46" s="1" customFormat="1" ht="12" customHeight="1">
      <c r="B15" s="25"/>
      <c r="D15" s="22" t="s">
        <v>26</v>
      </c>
      <c r="I15" s="22" t="s">
        <v>23</v>
      </c>
      <c r="J15" s="20" t="str">
        <f>'Rekapitulace stavby'!AN13</f>
        <v/>
      </c>
      <c r="L15" s="25"/>
    </row>
    <row r="16" spans="2:46" s="1" customFormat="1" ht="18" customHeight="1">
      <c r="B16" s="25"/>
      <c r="E16" s="178" t="str">
        <f>'Rekapitulace stavby'!E14</f>
        <v xml:space="preserve"> </v>
      </c>
      <c r="F16" s="178"/>
      <c r="G16" s="178"/>
      <c r="H16" s="178"/>
      <c r="I16" s="22" t="s">
        <v>25</v>
      </c>
      <c r="J16" s="20" t="str">
        <f>'Rekapitulace stavby'!AN14</f>
        <v/>
      </c>
      <c r="L16" s="25"/>
    </row>
    <row r="17" spans="2:12" s="1" customFormat="1" ht="6.95" customHeight="1">
      <c r="B17" s="25"/>
      <c r="L17" s="25"/>
    </row>
    <row r="18" spans="2:12" s="1" customFormat="1" ht="12" customHeight="1">
      <c r="B18" s="25"/>
      <c r="D18" s="22" t="s">
        <v>27</v>
      </c>
      <c r="I18" s="22" t="s">
        <v>23</v>
      </c>
      <c r="J18" s="20" t="str">
        <f>IF('Rekapitulace stavby'!AN16="","",'Rekapitulace stavby'!AN16)</f>
        <v/>
      </c>
      <c r="L18" s="25"/>
    </row>
    <row r="19" spans="2:12" s="1" customFormat="1" ht="18" customHeight="1">
      <c r="B19" s="25"/>
      <c r="E19" s="20" t="str">
        <f>IF('Rekapitulace stavby'!E17="","",'Rekapitulace stavby'!E17)</f>
        <v xml:space="preserve"> </v>
      </c>
      <c r="I19" s="22" t="s">
        <v>25</v>
      </c>
      <c r="J19" s="20" t="str">
        <f>IF('Rekapitulace stavby'!AN17="","",'Rekapitulace stavby'!AN17)</f>
        <v/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29</v>
      </c>
      <c r="I21" s="22" t="s">
        <v>23</v>
      </c>
      <c r="J21" s="20" t="str">
        <f>IF('Rekapitulace stavby'!AN19="","",'Rekapitulace stavby'!AN19)</f>
        <v/>
      </c>
      <c r="L21" s="25"/>
    </row>
    <row r="22" spans="2:12" s="1" customFormat="1" ht="18" customHeight="1">
      <c r="B22" s="25"/>
      <c r="E22" s="20" t="str">
        <f>IF('Rekapitulace stavby'!E20="","",'Rekapitulace stavby'!E20)</f>
        <v xml:space="preserve"> </v>
      </c>
      <c r="I22" s="22" t="s">
        <v>25</v>
      </c>
      <c r="J22" s="20" t="str">
        <f>IF('Rekapitulace stavby'!AN20="","",'Rekapitulace stavby'!AN20)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30</v>
      </c>
      <c r="L24" s="25"/>
    </row>
    <row r="25" spans="2:12" s="7" customFormat="1" ht="16.5" customHeight="1">
      <c r="B25" s="77"/>
      <c r="E25" s="180" t="s">
        <v>1</v>
      </c>
      <c r="F25" s="180"/>
      <c r="G25" s="180"/>
      <c r="H25" s="180"/>
      <c r="L25" s="77"/>
    </row>
    <row r="26" spans="2:12" s="1" customFormat="1" ht="6.95" customHeight="1">
      <c r="B26" s="25"/>
      <c r="L26" s="25"/>
    </row>
    <row r="27" spans="2:12" s="1" customFormat="1" ht="6.95" customHeight="1">
      <c r="B27" s="25"/>
      <c r="D27" s="46"/>
      <c r="E27" s="46"/>
      <c r="F27" s="46"/>
      <c r="G27" s="46"/>
      <c r="H27" s="46"/>
      <c r="I27" s="46"/>
      <c r="J27" s="46"/>
      <c r="K27" s="46"/>
      <c r="L27" s="25"/>
    </row>
    <row r="28" spans="2:12" s="1" customFormat="1" ht="25.35" customHeight="1">
      <c r="B28" s="25"/>
      <c r="D28" s="78" t="s">
        <v>31</v>
      </c>
      <c r="J28" s="59">
        <f>ROUND(J114, 2)</f>
        <v>0</v>
      </c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14.45" customHeight="1">
      <c r="B30" s="25"/>
      <c r="F30" s="28" t="s">
        <v>33</v>
      </c>
      <c r="I30" s="28" t="s">
        <v>32</v>
      </c>
      <c r="J30" s="28" t="s">
        <v>34</v>
      </c>
      <c r="L30" s="25"/>
    </row>
    <row r="31" spans="2:12" s="1" customFormat="1" ht="14.45" customHeight="1">
      <c r="B31" s="25"/>
      <c r="D31" s="48" t="s">
        <v>35</v>
      </c>
      <c r="E31" s="22" t="s">
        <v>36</v>
      </c>
      <c r="F31" s="79">
        <f>ROUND((SUM(BE114:BE140)),  2)</f>
        <v>0</v>
      </c>
      <c r="I31" s="80">
        <v>0.21</v>
      </c>
      <c r="J31" s="79">
        <f>ROUND(((SUM(BE114:BE140))*I31),  2)</f>
        <v>0</v>
      </c>
      <c r="L31" s="25"/>
    </row>
    <row r="32" spans="2:12" s="1" customFormat="1" ht="14.45" customHeight="1">
      <c r="B32" s="25"/>
      <c r="E32" s="22" t="s">
        <v>37</v>
      </c>
      <c r="F32" s="79">
        <f>ROUND((SUM(BF114:BF140)),  2)</f>
        <v>0</v>
      </c>
      <c r="I32" s="80">
        <v>0.12</v>
      </c>
      <c r="J32" s="79">
        <f>ROUND(((SUM(BF114:BF140))*I32),  2)</f>
        <v>0</v>
      </c>
      <c r="L32" s="25"/>
    </row>
    <row r="33" spans="2:12" s="1" customFormat="1" ht="14.45" hidden="1" customHeight="1">
      <c r="B33" s="25"/>
      <c r="E33" s="22" t="s">
        <v>38</v>
      </c>
      <c r="F33" s="79">
        <f>ROUND((SUM(BG114:BG140)),  2)</f>
        <v>0</v>
      </c>
      <c r="I33" s="80">
        <v>0.21</v>
      </c>
      <c r="J33" s="79">
        <f>0</f>
        <v>0</v>
      </c>
      <c r="L33" s="25"/>
    </row>
    <row r="34" spans="2:12" s="1" customFormat="1" ht="14.45" hidden="1" customHeight="1">
      <c r="B34" s="25"/>
      <c r="E34" s="22" t="s">
        <v>39</v>
      </c>
      <c r="F34" s="79">
        <f>ROUND((SUM(BH114:BH140)),  2)</f>
        <v>0</v>
      </c>
      <c r="I34" s="80">
        <v>0.12</v>
      </c>
      <c r="J34" s="79">
        <f>0</f>
        <v>0</v>
      </c>
      <c r="L34" s="25"/>
    </row>
    <row r="35" spans="2:12" s="1" customFormat="1" ht="14.45" hidden="1" customHeight="1">
      <c r="B35" s="25"/>
      <c r="E35" s="22" t="s">
        <v>40</v>
      </c>
      <c r="F35" s="79">
        <f>ROUND((SUM(BI114:BI140)),  2)</f>
        <v>0</v>
      </c>
      <c r="I35" s="80">
        <v>0</v>
      </c>
      <c r="J35" s="79">
        <f>0</f>
        <v>0</v>
      </c>
      <c r="L35" s="25"/>
    </row>
    <row r="36" spans="2:12" s="1" customFormat="1" ht="6.95" customHeight="1">
      <c r="B36" s="25"/>
      <c r="L36" s="25"/>
    </row>
    <row r="37" spans="2:12" s="1" customFormat="1" ht="25.35" customHeight="1">
      <c r="B37" s="25"/>
      <c r="C37" s="81"/>
      <c r="D37" s="82" t="s">
        <v>41</v>
      </c>
      <c r="E37" s="50"/>
      <c r="F37" s="50"/>
      <c r="G37" s="83" t="s">
        <v>42</v>
      </c>
      <c r="H37" s="84" t="s">
        <v>43</v>
      </c>
      <c r="I37" s="50"/>
      <c r="J37" s="85">
        <f>SUM(J28:J35)</f>
        <v>0</v>
      </c>
      <c r="K37" s="86"/>
      <c r="L37" s="25"/>
    </row>
    <row r="38" spans="2:12" s="1" customFormat="1" ht="14.45" customHeight="1">
      <c r="B38" s="25"/>
      <c r="L38" s="25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44</v>
      </c>
      <c r="E50" s="35"/>
      <c r="F50" s="35"/>
      <c r="G50" s="34" t="s">
        <v>45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46</v>
      </c>
      <c r="E61" s="27"/>
      <c r="F61" s="87" t="s">
        <v>47</v>
      </c>
      <c r="G61" s="36" t="s">
        <v>46</v>
      </c>
      <c r="H61" s="27"/>
      <c r="I61" s="27"/>
      <c r="J61" s="88" t="s">
        <v>47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48</v>
      </c>
      <c r="E65" s="35"/>
      <c r="F65" s="35"/>
      <c r="G65" s="34" t="s">
        <v>49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46</v>
      </c>
      <c r="E76" s="27"/>
      <c r="F76" s="87" t="s">
        <v>47</v>
      </c>
      <c r="G76" s="36" t="s">
        <v>46</v>
      </c>
      <c r="H76" s="27"/>
      <c r="I76" s="27"/>
      <c r="J76" s="88" t="s">
        <v>47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80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30" customHeight="1">
      <c r="B85" s="25"/>
      <c r="E85" s="162" t="str">
        <f>E7</f>
        <v>Mechanické a chemické hubení nežádoucí vegetace u správ tratí OŘ Brno 2026-2028</v>
      </c>
      <c r="F85" s="184"/>
      <c r="G85" s="184"/>
      <c r="H85" s="184"/>
      <c r="L85" s="25"/>
    </row>
    <row r="86" spans="2:47" s="1" customFormat="1" ht="6.95" customHeight="1">
      <c r="B86" s="25"/>
      <c r="L86" s="25"/>
    </row>
    <row r="87" spans="2:47" s="1" customFormat="1" ht="12" customHeight="1">
      <c r="B87" s="25"/>
      <c r="C87" s="22" t="s">
        <v>18</v>
      </c>
      <c r="F87" s="20" t="str">
        <f>F10</f>
        <v>OŘ Brno</v>
      </c>
      <c r="I87" s="22" t="s">
        <v>20</v>
      </c>
      <c r="J87" s="45" t="str">
        <f>IF(J10="","",J10)</f>
        <v>30. 9. 2025</v>
      </c>
      <c r="L87" s="25"/>
    </row>
    <row r="88" spans="2:47" s="1" customFormat="1" ht="6.95" customHeight="1">
      <c r="B88" s="25"/>
      <c r="L88" s="25"/>
    </row>
    <row r="89" spans="2:47" s="1" customFormat="1" ht="15.2" customHeight="1">
      <c r="B89" s="25"/>
      <c r="C89" s="22" t="s">
        <v>22</v>
      </c>
      <c r="F89" s="20" t="str">
        <f>E13</f>
        <v xml:space="preserve"> </v>
      </c>
      <c r="I89" s="22" t="s">
        <v>27</v>
      </c>
      <c r="J89" s="23" t="str">
        <f>E19</f>
        <v xml:space="preserve"> </v>
      </c>
      <c r="L89" s="25"/>
    </row>
    <row r="90" spans="2:47" s="1" customFormat="1" ht="15.2" customHeight="1">
      <c r="B90" s="25"/>
      <c r="C90" s="22" t="s">
        <v>26</v>
      </c>
      <c r="F90" s="20" t="str">
        <f>IF(E16="","",E16)</f>
        <v xml:space="preserve"> </v>
      </c>
      <c r="I90" s="22" t="s">
        <v>29</v>
      </c>
      <c r="J90" s="23" t="str">
        <f>E22</f>
        <v xml:space="preserve"> </v>
      </c>
      <c r="L90" s="25"/>
    </row>
    <row r="91" spans="2:47" s="1" customFormat="1" ht="10.35" customHeight="1">
      <c r="B91" s="25"/>
      <c r="L91" s="25"/>
    </row>
    <row r="92" spans="2:47" s="1" customFormat="1" ht="29.25" customHeight="1">
      <c r="B92" s="25"/>
      <c r="C92" s="89" t="s">
        <v>81</v>
      </c>
      <c r="D92" s="81"/>
      <c r="E92" s="81"/>
      <c r="F92" s="81"/>
      <c r="G92" s="81"/>
      <c r="H92" s="81"/>
      <c r="I92" s="81"/>
      <c r="J92" s="90" t="s">
        <v>82</v>
      </c>
      <c r="K92" s="81"/>
      <c r="L92" s="25"/>
    </row>
    <row r="93" spans="2:47" s="1" customFormat="1" ht="10.35" customHeight="1">
      <c r="B93" s="25"/>
      <c r="L93" s="25"/>
    </row>
    <row r="94" spans="2:47" s="1" customFormat="1" ht="22.9" customHeight="1">
      <c r="B94" s="25"/>
      <c r="C94" s="91" t="s">
        <v>83</v>
      </c>
      <c r="J94" s="59">
        <f>J114</f>
        <v>0</v>
      </c>
      <c r="L94" s="25"/>
      <c r="AU94" s="13" t="s">
        <v>84</v>
      </c>
    </row>
    <row r="95" spans="2:47" s="8" customFormat="1" ht="24.95" customHeight="1">
      <c r="B95" s="92"/>
      <c r="D95" s="93" t="s">
        <v>85</v>
      </c>
      <c r="E95" s="94"/>
      <c r="F95" s="94"/>
      <c r="G95" s="94"/>
      <c r="H95" s="94"/>
      <c r="I95" s="94"/>
      <c r="J95" s="95">
        <f>J115</f>
        <v>0</v>
      </c>
      <c r="L95" s="92"/>
    </row>
    <row r="96" spans="2:47" s="9" customFormat="1" ht="19.899999999999999" customHeight="1">
      <c r="B96" s="96"/>
      <c r="D96" s="97" t="s">
        <v>86</v>
      </c>
      <c r="E96" s="98"/>
      <c r="F96" s="98"/>
      <c r="G96" s="98"/>
      <c r="H96" s="98"/>
      <c r="I96" s="98"/>
      <c r="J96" s="99">
        <f>J116</f>
        <v>0</v>
      </c>
      <c r="L96" s="96"/>
    </row>
    <row r="97" spans="2:12" s="1" customFormat="1" ht="21.75" customHeight="1">
      <c r="B97" s="25"/>
      <c r="L97" s="25"/>
    </row>
    <row r="98" spans="2:12" s="1" customFormat="1" ht="6.95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25"/>
    </row>
    <row r="102" spans="2:12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5"/>
    </row>
    <row r="103" spans="2:12" s="1" customFormat="1" ht="24.95" customHeight="1">
      <c r="B103" s="25"/>
      <c r="C103" s="17" t="s">
        <v>87</v>
      </c>
      <c r="L103" s="25"/>
    </row>
    <row r="104" spans="2:12" s="1" customFormat="1" ht="6.95" customHeight="1">
      <c r="B104" s="25"/>
      <c r="L104" s="25"/>
    </row>
    <row r="105" spans="2:12" s="1" customFormat="1" ht="12" customHeight="1">
      <c r="B105" s="25"/>
      <c r="C105" s="22" t="s">
        <v>14</v>
      </c>
      <c r="L105" s="25"/>
    </row>
    <row r="106" spans="2:12" s="1" customFormat="1" ht="30" customHeight="1">
      <c r="B106" s="25"/>
      <c r="E106" s="162" t="str">
        <f>E7</f>
        <v>Mechanické a chemické hubení nežádoucí vegetace u správ tratí OŘ Brno 2026-2028</v>
      </c>
      <c r="F106" s="184"/>
      <c r="G106" s="184"/>
      <c r="H106" s="184"/>
      <c r="L106" s="25"/>
    </row>
    <row r="107" spans="2:12" s="1" customFormat="1" ht="6.95" customHeight="1">
      <c r="B107" s="25"/>
      <c r="L107" s="25"/>
    </row>
    <row r="108" spans="2:12" s="1" customFormat="1" ht="12" customHeight="1">
      <c r="B108" s="25"/>
      <c r="C108" s="22" t="s">
        <v>18</v>
      </c>
      <c r="F108" s="20" t="str">
        <f>F10</f>
        <v>OŘ Brno</v>
      </c>
      <c r="I108" s="22" t="s">
        <v>20</v>
      </c>
      <c r="J108" s="45" t="str">
        <f>IF(J10="","",J10)</f>
        <v>30. 9. 2025</v>
      </c>
      <c r="L108" s="25"/>
    </row>
    <row r="109" spans="2:12" s="1" customFormat="1" ht="6.95" customHeight="1">
      <c r="B109" s="25"/>
      <c r="L109" s="25"/>
    </row>
    <row r="110" spans="2:12" s="1" customFormat="1" ht="15.2" customHeight="1">
      <c r="B110" s="25"/>
      <c r="C110" s="22" t="s">
        <v>22</v>
      </c>
      <c r="F110" s="20" t="str">
        <f>E13</f>
        <v xml:space="preserve"> </v>
      </c>
      <c r="I110" s="22" t="s">
        <v>27</v>
      </c>
      <c r="J110" s="23" t="str">
        <f>E19</f>
        <v xml:space="preserve"> </v>
      </c>
      <c r="L110" s="25"/>
    </row>
    <row r="111" spans="2:12" s="1" customFormat="1" ht="15.2" customHeight="1">
      <c r="B111" s="25"/>
      <c r="C111" s="22" t="s">
        <v>26</v>
      </c>
      <c r="F111" s="20" t="str">
        <f>IF(E16="","",E16)</f>
        <v xml:space="preserve"> </v>
      </c>
      <c r="I111" s="22" t="s">
        <v>29</v>
      </c>
      <c r="J111" s="23" t="str">
        <f>E22</f>
        <v xml:space="preserve"> </v>
      </c>
      <c r="L111" s="25"/>
    </row>
    <row r="112" spans="2:12" s="1" customFormat="1" ht="10.35" customHeight="1">
      <c r="B112" s="25"/>
      <c r="L112" s="25"/>
    </row>
    <row r="113" spans="2:65" s="10" customFormat="1" ht="29.25" customHeight="1">
      <c r="B113" s="100"/>
      <c r="C113" s="101" t="s">
        <v>88</v>
      </c>
      <c r="D113" s="102" t="s">
        <v>56</v>
      </c>
      <c r="E113" s="102" t="s">
        <v>52</v>
      </c>
      <c r="F113" s="102" t="s">
        <v>53</v>
      </c>
      <c r="G113" s="102" t="s">
        <v>89</v>
      </c>
      <c r="H113" s="102" t="s">
        <v>90</v>
      </c>
      <c r="I113" s="102" t="s">
        <v>91</v>
      </c>
      <c r="J113" s="103" t="s">
        <v>82</v>
      </c>
      <c r="K113" s="104" t="s">
        <v>92</v>
      </c>
      <c r="L113" s="100"/>
      <c r="M113" s="52" t="s">
        <v>1</v>
      </c>
      <c r="N113" s="53" t="s">
        <v>35</v>
      </c>
      <c r="O113" s="53" t="s">
        <v>93</v>
      </c>
      <c r="P113" s="53" t="s">
        <v>94</v>
      </c>
      <c r="Q113" s="53" t="s">
        <v>95</v>
      </c>
      <c r="R113" s="53" t="s">
        <v>96</v>
      </c>
      <c r="S113" s="53" t="s">
        <v>97</v>
      </c>
      <c r="T113" s="54" t="s">
        <v>98</v>
      </c>
    </row>
    <row r="114" spans="2:65" s="1" customFormat="1" ht="22.9" customHeight="1">
      <c r="B114" s="25"/>
      <c r="C114" s="57" t="s">
        <v>99</v>
      </c>
      <c r="J114" s="105">
        <f>BK114</f>
        <v>0</v>
      </c>
      <c r="L114" s="25"/>
      <c r="M114" s="55"/>
      <c r="N114" s="46"/>
      <c r="O114" s="46"/>
      <c r="P114" s="106">
        <f>P115</f>
        <v>0</v>
      </c>
      <c r="Q114" s="46"/>
      <c r="R114" s="106">
        <f>R115</f>
        <v>2E-3</v>
      </c>
      <c r="S114" s="46"/>
      <c r="T114" s="107">
        <f>T115</f>
        <v>0</v>
      </c>
      <c r="AT114" s="13" t="s">
        <v>70</v>
      </c>
      <c r="AU114" s="13" t="s">
        <v>84</v>
      </c>
      <c r="BK114" s="108">
        <f>BK115</f>
        <v>0</v>
      </c>
    </row>
    <row r="115" spans="2:65" s="11" customFormat="1" ht="25.9" customHeight="1">
      <c r="B115" s="109"/>
      <c r="D115" s="110" t="s">
        <v>70</v>
      </c>
      <c r="E115" s="111" t="s">
        <v>100</v>
      </c>
      <c r="F115" s="111" t="s">
        <v>101</v>
      </c>
      <c r="J115" s="112">
        <f>BK115</f>
        <v>0</v>
      </c>
      <c r="L115" s="109"/>
      <c r="M115" s="113"/>
      <c r="P115" s="114">
        <f>P116</f>
        <v>0</v>
      </c>
      <c r="R115" s="114">
        <f>R116</f>
        <v>2E-3</v>
      </c>
      <c r="T115" s="115">
        <f>T116</f>
        <v>0</v>
      </c>
      <c r="AR115" s="110" t="s">
        <v>76</v>
      </c>
      <c r="AT115" s="116" t="s">
        <v>70</v>
      </c>
      <c r="AU115" s="116" t="s">
        <v>71</v>
      </c>
      <c r="AY115" s="110" t="s">
        <v>102</v>
      </c>
      <c r="BK115" s="117">
        <f>BK116</f>
        <v>0</v>
      </c>
    </row>
    <row r="116" spans="2:65" s="11" customFormat="1" ht="22.9" customHeight="1">
      <c r="B116" s="109"/>
      <c r="D116" s="110" t="s">
        <v>70</v>
      </c>
      <c r="E116" s="118" t="s">
        <v>103</v>
      </c>
      <c r="F116" s="118" t="s">
        <v>104</v>
      </c>
      <c r="J116" s="119">
        <f>BK116</f>
        <v>0</v>
      </c>
      <c r="L116" s="109"/>
      <c r="M116" s="113"/>
      <c r="P116" s="114">
        <f>SUM(P117:P140)</f>
        <v>0</v>
      </c>
      <c r="R116" s="114">
        <f>SUM(R117:R140)</f>
        <v>2E-3</v>
      </c>
      <c r="T116" s="115">
        <f>SUM(T117:T140)</f>
        <v>0</v>
      </c>
      <c r="AR116" s="110" t="s">
        <v>76</v>
      </c>
      <c r="AT116" s="116" t="s">
        <v>70</v>
      </c>
      <c r="AU116" s="116" t="s">
        <v>76</v>
      </c>
      <c r="AY116" s="110" t="s">
        <v>102</v>
      </c>
      <c r="BK116" s="117">
        <f>SUM(BK117:BK140)</f>
        <v>0</v>
      </c>
    </row>
    <row r="117" spans="2:65" s="1" customFormat="1" ht="24.2" customHeight="1">
      <c r="B117" s="120"/>
      <c r="C117" s="121" t="s">
        <v>76</v>
      </c>
      <c r="D117" s="121" t="s">
        <v>105</v>
      </c>
      <c r="E117" s="122" t="s">
        <v>106</v>
      </c>
      <c r="F117" s="123" t="s">
        <v>107</v>
      </c>
      <c r="G117" s="124" t="s">
        <v>108</v>
      </c>
      <c r="H117" s="125">
        <v>1</v>
      </c>
      <c r="I117" s="126"/>
      <c r="J117" s="126">
        <f>ROUND(I117*H117,2)</f>
        <v>0</v>
      </c>
      <c r="K117" s="127"/>
      <c r="L117" s="25"/>
      <c r="M117" s="128" t="s">
        <v>1</v>
      </c>
      <c r="N117" s="129" t="s">
        <v>36</v>
      </c>
      <c r="O117" s="130">
        <v>0</v>
      </c>
      <c r="P117" s="130">
        <f>O117*H117</f>
        <v>0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32" t="s">
        <v>109</v>
      </c>
      <c r="AT117" s="132" t="s">
        <v>105</v>
      </c>
      <c r="AU117" s="132" t="s">
        <v>78</v>
      </c>
      <c r="AY117" s="13" t="s">
        <v>102</v>
      </c>
      <c r="BE117" s="133">
        <f>IF(N117="základní",J117,0)</f>
        <v>0</v>
      </c>
      <c r="BF117" s="133">
        <f>IF(N117="snížená",J117,0)</f>
        <v>0</v>
      </c>
      <c r="BG117" s="133">
        <f>IF(N117="zákl. přenesená",J117,0)</f>
        <v>0</v>
      </c>
      <c r="BH117" s="133">
        <f>IF(N117="sníž. přenesená",J117,0)</f>
        <v>0</v>
      </c>
      <c r="BI117" s="133">
        <f>IF(N117="nulová",J117,0)</f>
        <v>0</v>
      </c>
      <c r="BJ117" s="13" t="s">
        <v>76</v>
      </c>
      <c r="BK117" s="133">
        <f>ROUND(I117*H117,2)</f>
        <v>0</v>
      </c>
      <c r="BL117" s="13" t="s">
        <v>109</v>
      </c>
      <c r="BM117" s="132" t="s">
        <v>110</v>
      </c>
    </row>
    <row r="118" spans="2:65" s="1" customFormat="1" ht="48.75">
      <c r="B118" s="25"/>
      <c r="D118" s="134" t="s">
        <v>111</v>
      </c>
      <c r="F118" s="135" t="s">
        <v>112</v>
      </c>
      <c r="L118" s="25"/>
      <c r="M118" s="136"/>
      <c r="T118" s="49"/>
      <c r="AT118" s="13" t="s">
        <v>111</v>
      </c>
      <c r="AU118" s="13" t="s">
        <v>78</v>
      </c>
    </row>
    <row r="119" spans="2:65" s="1" customFormat="1" ht="24.2" customHeight="1">
      <c r="B119" s="120"/>
      <c r="C119" s="121" t="s">
        <v>78</v>
      </c>
      <c r="D119" s="121" t="s">
        <v>105</v>
      </c>
      <c r="E119" s="122" t="s">
        <v>113</v>
      </c>
      <c r="F119" s="123" t="s">
        <v>114</v>
      </c>
      <c r="G119" s="124" t="s">
        <v>108</v>
      </c>
      <c r="H119" s="125">
        <v>1</v>
      </c>
      <c r="I119" s="126"/>
      <c r="J119" s="126">
        <f>ROUND(I119*H119,2)</f>
        <v>0</v>
      </c>
      <c r="K119" s="127"/>
      <c r="L119" s="25"/>
      <c r="M119" s="128" t="s">
        <v>1</v>
      </c>
      <c r="N119" s="129" t="s">
        <v>36</v>
      </c>
      <c r="O119" s="130">
        <v>0</v>
      </c>
      <c r="P119" s="130">
        <f>O119*H119</f>
        <v>0</v>
      </c>
      <c r="Q119" s="130">
        <v>0</v>
      </c>
      <c r="R119" s="130">
        <f>Q119*H119</f>
        <v>0</v>
      </c>
      <c r="S119" s="130">
        <v>0</v>
      </c>
      <c r="T119" s="131">
        <f>S119*H119</f>
        <v>0</v>
      </c>
      <c r="AR119" s="132" t="s">
        <v>109</v>
      </c>
      <c r="AT119" s="132" t="s">
        <v>105</v>
      </c>
      <c r="AU119" s="132" t="s">
        <v>78</v>
      </c>
      <c r="AY119" s="13" t="s">
        <v>102</v>
      </c>
      <c r="BE119" s="133">
        <f>IF(N119="základní",J119,0)</f>
        <v>0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3" t="s">
        <v>76</v>
      </c>
      <c r="BK119" s="133">
        <f>ROUND(I119*H119,2)</f>
        <v>0</v>
      </c>
      <c r="BL119" s="13" t="s">
        <v>109</v>
      </c>
      <c r="BM119" s="132" t="s">
        <v>115</v>
      </c>
    </row>
    <row r="120" spans="2:65" s="1" customFormat="1" ht="48.75">
      <c r="B120" s="25"/>
      <c r="D120" s="134" t="s">
        <v>111</v>
      </c>
      <c r="F120" s="135" t="s">
        <v>116</v>
      </c>
      <c r="L120" s="25"/>
      <c r="M120" s="136"/>
      <c r="T120" s="49"/>
      <c r="AT120" s="13" t="s">
        <v>111</v>
      </c>
      <c r="AU120" s="13" t="s">
        <v>78</v>
      </c>
    </row>
    <row r="121" spans="2:65" s="1" customFormat="1" ht="24.2" customHeight="1">
      <c r="B121" s="120"/>
      <c r="C121" s="121" t="s">
        <v>117</v>
      </c>
      <c r="D121" s="121" t="s">
        <v>105</v>
      </c>
      <c r="E121" s="122" t="s">
        <v>118</v>
      </c>
      <c r="F121" s="123" t="s">
        <v>119</v>
      </c>
      <c r="G121" s="124" t="s">
        <v>120</v>
      </c>
      <c r="H121" s="125">
        <v>1</v>
      </c>
      <c r="I121" s="126"/>
      <c r="J121" s="126">
        <f>ROUND(I121*H121,2)</f>
        <v>0</v>
      </c>
      <c r="K121" s="127"/>
      <c r="L121" s="25"/>
      <c r="M121" s="128" t="s">
        <v>1</v>
      </c>
      <c r="N121" s="129" t="s">
        <v>36</v>
      </c>
      <c r="O121" s="130">
        <v>0</v>
      </c>
      <c r="P121" s="130">
        <f>O121*H121</f>
        <v>0</v>
      </c>
      <c r="Q121" s="130">
        <v>0</v>
      </c>
      <c r="R121" s="130">
        <f>Q121*H121</f>
        <v>0</v>
      </c>
      <c r="S121" s="130">
        <v>0</v>
      </c>
      <c r="T121" s="131">
        <f>S121*H121</f>
        <v>0</v>
      </c>
      <c r="AR121" s="132" t="s">
        <v>109</v>
      </c>
      <c r="AT121" s="132" t="s">
        <v>105</v>
      </c>
      <c r="AU121" s="132" t="s">
        <v>78</v>
      </c>
      <c r="AY121" s="13" t="s">
        <v>102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3" t="s">
        <v>76</v>
      </c>
      <c r="BK121" s="133">
        <f>ROUND(I121*H121,2)</f>
        <v>0</v>
      </c>
      <c r="BL121" s="13" t="s">
        <v>109</v>
      </c>
      <c r="BM121" s="132" t="s">
        <v>121</v>
      </c>
    </row>
    <row r="122" spans="2:65" s="1" customFormat="1" ht="48.75">
      <c r="B122" s="25"/>
      <c r="D122" s="134" t="s">
        <v>111</v>
      </c>
      <c r="F122" s="135" t="s">
        <v>122</v>
      </c>
      <c r="L122" s="25"/>
      <c r="M122" s="136"/>
      <c r="T122" s="49"/>
      <c r="AT122" s="13" t="s">
        <v>111</v>
      </c>
      <c r="AU122" s="13" t="s">
        <v>78</v>
      </c>
    </row>
    <row r="123" spans="2:65" s="1" customFormat="1" ht="24.2" customHeight="1">
      <c r="B123" s="120"/>
      <c r="C123" s="121" t="s">
        <v>109</v>
      </c>
      <c r="D123" s="121" t="s">
        <v>105</v>
      </c>
      <c r="E123" s="122" t="s">
        <v>123</v>
      </c>
      <c r="F123" s="123" t="s">
        <v>124</v>
      </c>
      <c r="G123" s="124" t="s">
        <v>120</v>
      </c>
      <c r="H123" s="125">
        <v>1</v>
      </c>
      <c r="I123" s="126"/>
      <c r="J123" s="126">
        <f>ROUND(I123*H123,2)</f>
        <v>0</v>
      </c>
      <c r="K123" s="127"/>
      <c r="L123" s="25"/>
      <c r="M123" s="128" t="s">
        <v>1</v>
      </c>
      <c r="N123" s="129" t="s">
        <v>36</v>
      </c>
      <c r="O123" s="130">
        <v>0</v>
      </c>
      <c r="P123" s="130">
        <f>O123*H123</f>
        <v>0</v>
      </c>
      <c r="Q123" s="130">
        <v>0</v>
      </c>
      <c r="R123" s="130">
        <f>Q123*H123</f>
        <v>0</v>
      </c>
      <c r="S123" s="130">
        <v>0</v>
      </c>
      <c r="T123" s="131">
        <f>S123*H123</f>
        <v>0</v>
      </c>
      <c r="AR123" s="132" t="s">
        <v>109</v>
      </c>
      <c r="AT123" s="132" t="s">
        <v>105</v>
      </c>
      <c r="AU123" s="132" t="s">
        <v>78</v>
      </c>
      <c r="AY123" s="13" t="s">
        <v>102</v>
      </c>
      <c r="BE123" s="133">
        <f>IF(N123="základní",J123,0)</f>
        <v>0</v>
      </c>
      <c r="BF123" s="133">
        <f>IF(N123="snížená",J123,0)</f>
        <v>0</v>
      </c>
      <c r="BG123" s="133">
        <f>IF(N123="zákl. přenesená",J123,0)</f>
        <v>0</v>
      </c>
      <c r="BH123" s="133">
        <f>IF(N123="sníž. přenesená",J123,0)</f>
        <v>0</v>
      </c>
      <c r="BI123" s="133">
        <f>IF(N123="nulová",J123,0)</f>
        <v>0</v>
      </c>
      <c r="BJ123" s="13" t="s">
        <v>76</v>
      </c>
      <c r="BK123" s="133">
        <f>ROUND(I123*H123,2)</f>
        <v>0</v>
      </c>
      <c r="BL123" s="13" t="s">
        <v>109</v>
      </c>
      <c r="BM123" s="132" t="s">
        <v>125</v>
      </c>
    </row>
    <row r="124" spans="2:65" s="1" customFormat="1" ht="48.75">
      <c r="B124" s="25"/>
      <c r="D124" s="134" t="s">
        <v>111</v>
      </c>
      <c r="F124" s="135" t="s">
        <v>126</v>
      </c>
      <c r="L124" s="25"/>
      <c r="M124" s="136"/>
      <c r="T124" s="49"/>
      <c r="AT124" s="13" t="s">
        <v>111</v>
      </c>
      <c r="AU124" s="13" t="s">
        <v>78</v>
      </c>
    </row>
    <row r="125" spans="2:65" s="1" customFormat="1" ht="33" customHeight="1">
      <c r="B125" s="120"/>
      <c r="C125" s="121" t="s">
        <v>103</v>
      </c>
      <c r="D125" s="121" t="s">
        <v>105</v>
      </c>
      <c r="E125" s="122" t="s">
        <v>127</v>
      </c>
      <c r="F125" s="123" t="s">
        <v>128</v>
      </c>
      <c r="G125" s="124" t="s">
        <v>120</v>
      </c>
      <c r="H125" s="125">
        <v>1</v>
      </c>
      <c r="I125" s="126"/>
      <c r="J125" s="126">
        <f>ROUND(I125*H125,2)</f>
        <v>0</v>
      </c>
      <c r="K125" s="127"/>
      <c r="L125" s="25"/>
      <c r="M125" s="128" t="s">
        <v>1</v>
      </c>
      <c r="N125" s="129" t="s">
        <v>36</v>
      </c>
      <c r="O125" s="130">
        <v>0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109</v>
      </c>
      <c r="AT125" s="132" t="s">
        <v>105</v>
      </c>
      <c r="AU125" s="132" t="s">
        <v>78</v>
      </c>
      <c r="AY125" s="13" t="s">
        <v>102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3" t="s">
        <v>76</v>
      </c>
      <c r="BK125" s="133">
        <f>ROUND(I125*H125,2)</f>
        <v>0</v>
      </c>
      <c r="BL125" s="13" t="s">
        <v>109</v>
      </c>
      <c r="BM125" s="132" t="s">
        <v>129</v>
      </c>
    </row>
    <row r="126" spans="2:65" s="1" customFormat="1" ht="48.75">
      <c r="B126" s="25"/>
      <c r="D126" s="134" t="s">
        <v>111</v>
      </c>
      <c r="F126" s="135" t="s">
        <v>130</v>
      </c>
      <c r="L126" s="25"/>
      <c r="M126" s="136"/>
      <c r="T126" s="49"/>
      <c r="AT126" s="13" t="s">
        <v>111</v>
      </c>
      <c r="AU126" s="13" t="s">
        <v>78</v>
      </c>
    </row>
    <row r="127" spans="2:65" s="1" customFormat="1" ht="33" customHeight="1">
      <c r="B127" s="120"/>
      <c r="C127" s="121" t="s">
        <v>131</v>
      </c>
      <c r="D127" s="121" t="s">
        <v>105</v>
      </c>
      <c r="E127" s="122" t="s">
        <v>132</v>
      </c>
      <c r="F127" s="123" t="s">
        <v>133</v>
      </c>
      <c r="G127" s="124" t="s">
        <v>120</v>
      </c>
      <c r="H127" s="125">
        <v>1</v>
      </c>
      <c r="I127" s="126"/>
      <c r="J127" s="126">
        <f>ROUND(I127*H127,2)</f>
        <v>0</v>
      </c>
      <c r="K127" s="127"/>
      <c r="L127" s="25"/>
      <c r="M127" s="128" t="s">
        <v>1</v>
      </c>
      <c r="N127" s="129" t="s">
        <v>36</v>
      </c>
      <c r="O127" s="130">
        <v>0</v>
      </c>
      <c r="P127" s="130">
        <f>O127*H127</f>
        <v>0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109</v>
      </c>
      <c r="AT127" s="132" t="s">
        <v>105</v>
      </c>
      <c r="AU127" s="132" t="s">
        <v>78</v>
      </c>
      <c r="AY127" s="13" t="s">
        <v>102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3" t="s">
        <v>76</v>
      </c>
      <c r="BK127" s="133">
        <f>ROUND(I127*H127,2)</f>
        <v>0</v>
      </c>
      <c r="BL127" s="13" t="s">
        <v>109</v>
      </c>
      <c r="BM127" s="132" t="s">
        <v>134</v>
      </c>
    </row>
    <row r="128" spans="2:65" s="1" customFormat="1" ht="48.75">
      <c r="B128" s="25"/>
      <c r="D128" s="134" t="s">
        <v>111</v>
      </c>
      <c r="F128" s="135" t="s">
        <v>135</v>
      </c>
      <c r="L128" s="25"/>
      <c r="M128" s="136"/>
      <c r="T128" s="49"/>
      <c r="AT128" s="13" t="s">
        <v>111</v>
      </c>
      <c r="AU128" s="13" t="s">
        <v>78</v>
      </c>
    </row>
    <row r="129" spans="2:65" s="1" customFormat="1" ht="33" customHeight="1">
      <c r="B129" s="120"/>
      <c r="C129" s="121" t="s">
        <v>136</v>
      </c>
      <c r="D129" s="121" t="s">
        <v>105</v>
      </c>
      <c r="E129" s="122" t="s">
        <v>137</v>
      </c>
      <c r="F129" s="123" t="s">
        <v>138</v>
      </c>
      <c r="G129" s="124" t="s">
        <v>120</v>
      </c>
      <c r="H129" s="125">
        <v>1</v>
      </c>
      <c r="I129" s="126"/>
      <c r="J129" s="126">
        <f>ROUND(I129*H129,2)</f>
        <v>0</v>
      </c>
      <c r="K129" s="127"/>
      <c r="L129" s="25"/>
      <c r="M129" s="128" t="s">
        <v>1</v>
      </c>
      <c r="N129" s="129" t="s">
        <v>36</v>
      </c>
      <c r="O129" s="130">
        <v>0</v>
      </c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109</v>
      </c>
      <c r="AT129" s="132" t="s">
        <v>105</v>
      </c>
      <c r="AU129" s="132" t="s">
        <v>78</v>
      </c>
      <c r="AY129" s="13" t="s">
        <v>102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3" t="s">
        <v>76</v>
      </c>
      <c r="BK129" s="133">
        <f>ROUND(I129*H129,2)</f>
        <v>0</v>
      </c>
      <c r="BL129" s="13" t="s">
        <v>109</v>
      </c>
      <c r="BM129" s="132" t="s">
        <v>139</v>
      </c>
    </row>
    <row r="130" spans="2:65" s="1" customFormat="1" ht="48.75">
      <c r="B130" s="25"/>
      <c r="D130" s="134" t="s">
        <v>111</v>
      </c>
      <c r="F130" s="135" t="s">
        <v>140</v>
      </c>
      <c r="L130" s="25"/>
      <c r="M130" s="136"/>
      <c r="T130" s="49"/>
      <c r="AT130" s="13" t="s">
        <v>111</v>
      </c>
      <c r="AU130" s="13" t="s">
        <v>78</v>
      </c>
    </row>
    <row r="131" spans="2:65" s="1" customFormat="1" ht="37.9" customHeight="1">
      <c r="B131" s="120"/>
      <c r="C131" s="121" t="s">
        <v>141</v>
      </c>
      <c r="D131" s="121" t="s">
        <v>105</v>
      </c>
      <c r="E131" s="122" t="s">
        <v>142</v>
      </c>
      <c r="F131" s="123" t="s">
        <v>143</v>
      </c>
      <c r="G131" s="124" t="s">
        <v>120</v>
      </c>
      <c r="H131" s="125">
        <v>1</v>
      </c>
      <c r="I131" s="126"/>
      <c r="J131" s="126">
        <f>ROUND(I131*H131,2)</f>
        <v>0</v>
      </c>
      <c r="K131" s="127"/>
      <c r="L131" s="25"/>
      <c r="M131" s="128" t="s">
        <v>1</v>
      </c>
      <c r="N131" s="129" t="s">
        <v>36</v>
      </c>
      <c r="O131" s="130">
        <v>0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109</v>
      </c>
      <c r="AT131" s="132" t="s">
        <v>105</v>
      </c>
      <c r="AU131" s="132" t="s">
        <v>78</v>
      </c>
      <c r="AY131" s="13" t="s">
        <v>102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3" t="s">
        <v>76</v>
      </c>
      <c r="BK131" s="133">
        <f>ROUND(I131*H131,2)</f>
        <v>0</v>
      </c>
      <c r="BL131" s="13" t="s">
        <v>109</v>
      </c>
      <c r="BM131" s="132" t="s">
        <v>144</v>
      </c>
    </row>
    <row r="132" spans="2:65" s="1" customFormat="1" ht="48.75">
      <c r="B132" s="25"/>
      <c r="D132" s="134" t="s">
        <v>111</v>
      </c>
      <c r="F132" s="135" t="s">
        <v>145</v>
      </c>
      <c r="L132" s="25"/>
      <c r="M132" s="136"/>
      <c r="T132" s="49"/>
      <c r="AT132" s="13" t="s">
        <v>111</v>
      </c>
      <c r="AU132" s="13" t="s">
        <v>78</v>
      </c>
    </row>
    <row r="133" spans="2:65" s="1" customFormat="1" ht="37.9" customHeight="1">
      <c r="B133" s="120"/>
      <c r="C133" s="121" t="s">
        <v>146</v>
      </c>
      <c r="D133" s="121" t="s">
        <v>105</v>
      </c>
      <c r="E133" s="122" t="s">
        <v>147</v>
      </c>
      <c r="F133" s="123" t="s">
        <v>148</v>
      </c>
      <c r="G133" s="124" t="s">
        <v>120</v>
      </c>
      <c r="H133" s="125">
        <v>1</v>
      </c>
      <c r="I133" s="126"/>
      <c r="J133" s="126">
        <f>ROUND(I133*H133,2)</f>
        <v>0</v>
      </c>
      <c r="K133" s="127"/>
      <c r="L133" s="25"/>
      <c r="M133" s="128" t="s">
        <v>1</v>
      </c>
      <c r="N133" s="129" t="s">
        <v>36</v>
      </c>
      <c r="O133" s="130">
        <v>0</v>
      </c>
      <c r="P133" s="130">
        <f>O133*H133</f>
        <v>0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109</v>
      </c>
      <c r="AT133" s="132" t="s">
        <v>105</v>
      </c>
      <c r="AU133" s="132" t="s">
        <v>78</v>
      </c>
      <c r="AY133" s="13" t="s">
        <v>102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3" t="s">
        <v>76</v>
      </c>
      <c r="BK133" s="133">
        <f>ROUND(I133*H133,2)</f>
        <v>0</v>
      </c>
      <c r="BL133" s="13" t="s">
        <v>109</v>
      </c>
      <c r="BM133" s="132" t="s">
        <v>149</v>
      </c>
    </row>
    <row r="134" spans="2:65" s="1" customFormat="1" ht="48.75">
      <c r="B134" s="25"/>
      <c r="D134" s="134" t="s">
        <v>111</v>
      </c>
      <c r="F134" s="135" t="s">
        <v>150</v>
      </c>
      <c r="L134" s="25"/>
      <c r="M134" s="136"/>
      <c r="T134" s="49"/>
      <c r="AT134" s="13" t="s">
        <v>111</v>
      </c>
      <c r="AU134" s="13" t="s">
        <v>78</v>
      </c>
    </row>
    <row r="135" spans="2:65" s="1" customFormat="1" ht="37.9" customHeight="1">
      <c r="B135" s="120"/>
      <c r="C135" s="121" t="s">
        <v>151</v>
      </c>
      <c r="D135" s="121" t="s">
        <v>105</v>
      </c>
      <c r="E135" s="122" t="s">
        <v>152</v>
      </c>
      <c r="F135" s="123" t="s">
        <v>153</v>
      </c>
      <c r="G135" s="124" t="s">
        <v>120</v>
      </c>
      <c r="H135" s="125">
        <v>1</v>
      </c>
      <c r="I135" s="126"/>
      <c r="J135" s="126">
        <f>ROUND(I135*H135,2)</f>
        <v>0</v>
      </c>
      <c r="K135" s="127"/>
      <c r="L135" s="25"/>
      <c r="M135" s="128" t="s">
        <v>1</v>
      </c>
      <c r="N135" s="129" t="s">
        <v>36</v>
      </c>
      <c r="O135" s="130">
        <v>0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109</v>
      </c>
      <c r="AT135" s="132" t="s">
        <v>105</v>
      </c>
      <c r="AU135" s="132" t="s">
        <v>78</v>
      </c>
      <c r="AY135" s="13" t="s">
        <v>102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3" t="s">
        <v>76</v>
      </c>
      <c r="BK135" s="133">
        <f>ROUND(I135*H135,2)</f>
        <v>0</v>
      </c>
      <c r="BL135" s="13" t="s">
        <v>109</v>
      </c>
      <c r="BM135" s="132" t="s">
        <v>154</v>
      </c>
    </row>
    <row r="136" spans="2:65" s="1" customFormat="1" ht="48.75">
      <c r="B136" s="25"/>
      <c r="D136" s="134" t="s">
        <v>111</v>
      </c>
      <c r="F136" s="135" t="s">
        <v>155</v>
      </c>
      <c r="L136" s="25"/>
      <c r="M136" s="136"/>
      <c r="T136" s="49"/>
      <c r="AT136" s="13" t="s">
        <v>111</v>
      </c>
      <c r="AU136" s="13" t="s">
        <v>78</v>
      </c>
    </row>
    <row r="137" spans="2:65" s="1" customFormat="1" ht="41.25" customHeight="1">
      <c r="B137" s="120"/>
      <c r="C137" s="137" t="s">
        <v>156</v>
      </c>
      <c r="D137" s="137" t="s">
        <v>157</v>
      </c>
      <c r="E137" s="138" t="s">
        <v>158</v>
      </c>
      <c r="F137" s="139" t="s">
        <v>165</v>
      </c>
      <c r="G137" s="140" t="s">
        <v>159</v>
      </c>
      <c r="H137" s="141">
        <v>1</v>
      </c>
      <c r="I137" s="142"/>
      <c r="J137" s="142">
        <f>ROUND(I137*H137,2)</f>
        <v>0</v>
      </c>
      <c r="K137" s="143"/>
      <c r="L137" s="144"/>
      <c r="M137" s="145" t="s">
        <v>1</v>
      </c>
      <c r="N137" s="146" t="s">
        <v>36</v>
      </c>
      <c r="O137" s="130">
        <v>0</v>
      </c>
      <c r="P137" s="130">
        <f>O137*H137</f>
        <v>0</v>
      </c>
      <c r="Q137" s="130">
        <v>1E-3</v>
      </c>
      <c r="R137" s="130">
        <f>Q137*H137</f>
        <v>1E-3</v>
      </c>
      <c r="S137" s="130">
        <v>0</v>
      </c>
      <c r="T137" s="131">
        <f>S137*H137</f>
        <v>0</v>
      </c>
      <c r="AR137" s="132" t="s">
        <v>141</v>
      </c>
      <c r="AT137" s="132" t="s">
        <v>157</v>
      </c>
      <c r="AU137" s="132" t="s">
        <v>78</v>
      </c>
      <c r="AY137" s="13" t="s">
        <v>102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3" t="s">
        <v>76</v>
      </c>
      <c r="BK137" s="133">
        <f>ROUND(I137*H137,2)</f>
        <v>0</v>
      </c>
      <c r="BL137" s="13" t="s">
        <v>109</v>
      </c>
      <c r="BM137" s="132" t="s">
        <v>160</v>
      </c>
    </row>
    <row r="138" spans="2:65" s="1" customFormat="1">
      <c r="B138" s="25"/>
      <c r="D138" s="134" t="s">
        <v>111</v>
      </c>
      <c r="F138" s="135" t="s">
        <v>161</v>
      </c>
      <c r="L138" s="25"/>
      <c r="M138" s="136"/>
      <c r="T138" s="49"/>
      <c r="AT138" s="13" t="s">
        <v>111</v>
      </c>
      <c r="AU138" s="13" t="s">
        <v>78</v>
      </c>
    </row>
    <row r="139" spans="2:65" s="1" customFormat="1" ht="39" customHeight="1">
      <c r="B139" s="120"/>
      <c r="C139" s="137" t="s">
        <v>8</v>
      </c>
      <c r="D139" s="137" t="s">
        <v>157</v>
      </c>
      <c r="E139" s="138" t="s">
        <v>162</v>
      </c>
      <c r="F139" s="139" t="s">
        <v>166</v>
      </c>
      <c r="G139" s="140" t="s">
        <v>159</v>
      </c>
      <c r="H139" s="141">
        <v>1</v>
      </c>
      <c r="I139" s="142"/>
      <c r="J139" s="142">
        <f>ROUND(I139*H139,2)</f>
        <v>0</v>
      </c>
      <c r="K139" s="143"/>
      <c r="L139" s="144"/>
      <c r="M139" s="145" t="s">
        <v>1</v>
      </c>
      <c r="N139" s="146" t="s">
        <v>36</v>
      </c>
      <c r="O139" s="130">
        <v>0</v>
      </c>
      <c r="P139" s="130">
        <f>O139*H139</f>
        <v>0</v>
      </c>
      <c r="Q139" s="130">
        <v>1E-3</v>
      </c>
      <c r="R139" s="130">
        <f>Q139*H139</f>
        <v>1E-3</v>
      </c>
      <c r="S139" s="130">
        <v>0</v>
      </c>
      <c r="T139" s="131">
        <f>S139*H139</f>
        <v>0</v>
      </c>
      <c r="AR139" s="132" t="s">
        <v>141</v>
      </c>
      <c r="AT139" s="132" t="s">
        <v>157</v>
      </c>
      <c r="AU139" s="132" t="s">
        <v>78</v>
      </c>
      <c r="AY139" s="13" t="s">
        <v>102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3" t="s">
        <v>76</v>
      </c>
      <c r="BK139" s="133">
        <f>ROUND(I139*H139,2)</f>
        <v>0</v>
      </c>
      <c r="BL139" s="13" t="s">
        <v>109</v>
      </c>
      <c r="BM139" s="132" t="s">
        <v>163</v>
      </c>
    </row>
    <row r="140" spans="2:65" s="1" customFormat="1">
      <c r="B140" s="25"/>
      <c r="D140" s="134" t="s">
        <v>111</v>
      </c>
      <c r="F140" s="135" t="s">
        <v>164</v>
      </c>
      <c r="L140" s="25"/>
      <c r="M140" s="147"/>
      <c r="N140" s="148"/>
      <c r="O140" s="148"/>
      <c r="P140" s="148"/>
      <c r="Q140" s="148"/>
      <c r="R140" s="148"/>
      <c r="S140" s="148"/>
      <c r="T140" s="149"/>
      <c r="AT140" s="13" t="s">
        <v>111</v>
      </c>
      <c r="AU140" s="13" t="s">
        <v>78</v>
      </c>
    </row>
    <row r="141" spans="2:65" s="1" customFormat="1" ht="6.95" customHeight="1">
      <c r="B141" s="37"/>
      <c r="C141" s="38"/>
      <c r="D141" s="38"/>
      <c r="E141" s="38"/>
      <c r="F141" s="38"/>
      <c r="G141" s="38"/>
      <c r="H141" s="38"/>
      <c r="I141" s="38"/>
      <c r="J141" s="38"/>
      <c r="K141" s="38"/>
      <c r="L141" s="25"/>
    </row>
  </sheetData>
  <autoFilter ref="C113:K140" xr:uid="{00000000-0009-0000-0000-000001000000}"/>
  <mergeCells count="6">
    <mergeCell ref="E106:H10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2025-2-J - Mechanické a c...</vt:lpstr>
      <vt:lpstr>'2025-2-J - Mechanické a c...'!Názvy_tisku</vt:lpstr>
      <vt:lpstr>'Rekapitulace stavby'!Názvy_tisku</vt:lpstr>
      <vt:lpstr>'2025-2-J - Mechanické a 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Petříček Roman, Ing.</cp:lastModifiedBy>
  <dcterms:created xsi:type="dcterms:W3CDTF">2025-10-01T08:32:08Z</dcterms:created>
  <dcterms:modified xsi:type="dcterms:W3CDTF">2025-10-01T11:06:58Z</dcterms:modified>
</cp:coreProperties>
</file>